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moto\Desktop\"/>
    </mc:Choice>
  </mc:AlternateContent>
  <xr:revisionPtr revIDLastSave="0" documentId="8_{45BCB92A-8482-4421-9D99-3F0A2CCC39E2}" xr6:coauthVersionLast="47" xr6:coauthVersionMax="47" xr10:uidLastSave="{00000000-0000-0000-0000-000000000000}"/>
  <bookViews>
    <workbookView xWindow="28680" yWindow="-15270" windowWidth="29040" windowHeight="18240" xr2:uid="{C5C8415F-3622-45A9-9ACD-90279D7F468A}"/>
  </bookViews>
  <sheets>
    <sheet name="臨床試験研究経費ポイント算出表" sheetId="1" r:id="rId1"/>
  </sheets>
  <definedNames>
    <definedName name="_Toc250470550" localSheetId="0">臨床試験研究経費ポイント算出表!$A$3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Q5" i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4" i="1"/>
  <c r="P5" i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4" i="1"/>
  <c r="J17" i="1"/>
  <c r="N8" i="1"/>
  <c r="N9" i="1" s="1"/>
  <c r="N10" i="1" s="1"/>
  <c r="N11" i="1" s="1"/>
  <c r="N12" i="1" s="1"/>
  <c r="N13" i="1" s="1"/>
  <c r="N14" i="1" s="1"/>
  <c r="N15" i="1" s="1"/>
  <c r="N16" i="1" s="1"/>
  <c r="N17" i="1" s="1"/>
  <c r="J26" i="1" l="1"/>
  <c r="J23" i="1"/>
  <c r="J29" i="1"/>
  <c r="J43" i="1"/>
  <c r="J42" i="1"/>
  <c r="J33" i="1"/>
  <c r="J34" i="1"/>
  <c r="J35" i="1"/>
  <c r="J36" i="1"/>
  <c r="J32" i="1"/>
  <c r="J11" i="1"/>
  <c r="J12" i="1"/>
  <c r="J13" i="1"/>
  <c r="J14" i="1"/>
  <c r="J15" i="1"/>
  <c r="J16" i="1"/>
  <c r="J10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J37" i="1"/>
  <c r="J38" i="1"/>
  <c r="J39" i="1"/>
  <c r="J40" i="1"/>
  <c r="J41" i="1"/>
  <c r="J45" i="1" l="1"/>
  <c r="J44" i="1"/>
  <c r="G48" i="1" s="1"/>
</calcChain>
</file>

<file path=xl/sharedStrings.xml><?xml version="1.0" encoding="utf-8"?>
<sst xmlns="http://schemas.openxmlformats.org/spreadsheetml/2006/main" count="139" uniqueCount="123">
  <si>
    <r>
      <t xml:space="preserve">         </t>
    </r>
    <r>
      <rPr>
        <sz val="11"/>
        <color theme="1"/>
        <rFont val="ＭＳ 明朝"/>
        <family val="1"/>
        <charset val="128"/>
      </rPr>
      <t>臨床試験研究費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＝　①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＋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②</t>
    </r>
    <phoneticPr fontId="1"/>
  </si>
  <si>
    <r>
      <t xml:space="preserve">         </t>
    </r>
    <r>
      <rPr>
        <sz val="11"/>
        <color theme="1"/>
        <rFont val="ＭＳ 明朝"/>
        <family val="1"/>
        <charset val="128"/>
      </rPr>
      <t>合計ポイント数の２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×　６</t>
    </r>
    <r>
      <rPr>
        <sz val="11"/>
        <color theme="1"/>
        <rFont val="Century"/>
        <family val="1"/>
      </rPr>
      <t>,</t>
    </r>
    <r>
      <rPr>
        <sz val="11"/>
        <color theme="1"/>
        <rFont val="ＭＳ 明朝"/>
        <family val="1"/>
        <charset val="128"/>
      </rPr>
      <t>０００円</t>
    </r>
    <r>
      <rPr>
        <sz val="11"/>
        <color theme="1"/>
        <rFont val="Century"/>
        <family val="1"/>
      </rPr>
      <t xml:space="preserve">            </t>
    </r>
    <r>
      <rPr>
        <sz val="11"/>
        <color theme="1"/>
        <rFont val="ＭＳ 明朝"/>
        <family val="1"/>
        <charset val="128"/>
      </rPr>
      <t>－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②</t>
    </r>
    <phoneticPr fontId="1"/>
  </si>
  <si>
    <t>- ①</t>
    <phoneticPr fontId="1"/>
  </si>
  <si>
    <t>例</t>
    <rPh sb="0" eb="1">
      <t>レイ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</si>
  <si>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算出額：合計ポイント数の１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×　６</t>
    </r>
    <r>
      <rPr>
        <sz val="11"/>
        <color theme="1"/>
        <rFont val="Century"/>
        <family val="1"/>
      </rPr>
      <t>,</t>
    </r>
    <r>
      <rPr>
        <sz val="11"/>
        <color theme="1"/>
        <rFont val="ＭＳ 明朝"/>
        <family val="1"/>
        <charset val="128"/>
      </rPr>
      <t>０００円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×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症例数　</t>
    </r>
    <phoneticPr fontId="1"/>
  </si>
  <si>
    <t>２．Ｒ及びＳの合計ポイント数</t>
  </si>
  <si>
    <r>
      <t xml:space="preserve">    </t>
    </r>
    <r>
      <rPr>
        <sz val="11"/>
        <color theme="1"/>
        <rFont val="ＭＳ 明朝"/>
        <family val="1"/>
        <charset val="128"/>
      </rPr>
      <t>　合計ポイント数　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　</t>
    </r>
  </si>
  <si>
    <t>１．Ｒ及びＳを除いた合計ポイント数</t>
  </si>
  <si>
    <r>
      <t xml:space="preserve">    </t>
    </r>
    <r>
      <rPr>
        <sz val="11"/>
        <color theme="1"/>
        <rFont val="ＭＳ 明朝"/>
        <family val="1"/>
        <charset val="128"/>
      </rPr>
      <t>　　　　</t>
    </r>
  </si>
  <si>
    <t>Ⅰ相</t>
  </si>
  <si>
    <t>Ⅱ相・Ⅲ相</t>
  </si>
  <si>
    <t>相の種類</t>
  </si>
  <si>
    <t>Ｔ</t>
  </si>
  <si>
    <t>５１枚以上</t>
  </si>
  <si>
    <t>３１～５０枚</t>
  </si>
  <si>
    <t>３０枚以内</t>
  </si>
  <si>
    <t>承認申請に使用される文書等の作成</t>
    <phoneticPr fontId="1"/>
  </si>
  <si>
    <t>Ｓ</t>
  </si>
  <si>
    <t>回</t>
    <phoneticPr fontId="1"/>
  </si>
  <si>
    <t>症例発表</t>
  </si>
  <si>
    <t>Ｒ</t>
  </si>
  <si>
    <r>
      <t>×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回数</t>
    </r>
  </si>
  <si>
    <t>生検回数</t>
  </si>
  <si>
    <t>Ｑ</t>
  </si>
  <si>
    <r>
      <t>×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回数</t>
    </r>
    <phoneticPr fontId="1"/>
  </si>
  <si>
    <t>特殊検査のための
検体採取回数</t>
    <phoneticPr fontId="1"/>
  </si>
  <si>
    <t>Ｐ</t>
  </si>
  <si>
    <t>認知機能評価回数</t>
  </si>
  <si>
    <t>Ｏ</t>
  </si>
  <si>
    <t>侵襲的機能検査及び
画像診断回数</t>
    <phoneticPr fontId="1"/>
  </si>
  <si>
    <t>Ｎ</t>
  </si>
  <si>
    <t>１００以上</t>
  </si>
  <si>
    <t>５０～９９</t>
  </si>
  <si>
    <r>
      <t>４９以下</t>
    </r>
    <r>
      <rPr>
        <sz val="9"/>
        <color rgb="FF000000"/>
        <rFont val="Century"/>
        <family val="1"/>
      </rPr>
      <t> </t>
    </r>
  </si>
  <si>
    <t>一般的臨床検査＋
非侵襲的機能検査
及び画像診断項目数</t>
    <phoneticPr fontId="1"/>
  </si>
  <si>
    <t>Ｍ</t>
  </si>
  <si>
    <t>１０以上</t>
  </si>
  <si>
    <r>
      <t>５～９</t>
    </r>
    <r>
      <rPr>
        <sz val="9"/>
        <color rgb="FF000000"/>
        <rFont val="Century"/>
        <family val="1"/>
      </rPr>
      <t> </t>
    </r>
  </si>
  <si>
    <t>４以下</t>
  </si>
  <si>
    <t>臨床症状観察項目数</t>
  </si>
  <si>
    <t>Ｌ</t>
  </si>
  <si>
    <t>５～９</t>
  </si>
  <si>
    <t>チェックポイントの
経過観察回数</t>
    <phoneticPr fontId="1"/>
  </si>
  <si>
    <t>Ｋ</t>
  </si>
  <si>
    <t>３０以上</t>
  </si>
  <si>
    <t>２０～２９</t>
  </si>
  <si>
    <t>１９以下</t>
  </si>
  <si>
    <t>被験者の選出
(適格＋除外基準数)</t>
    <phoneticPr fontId="1"/>
  </si>
  <si>
    <t>Ｊ</t>
  </si>
  <si>
    <t>乳児・新生児</t>
  </si>
  <si>
    <t>小　　児
成　　人
(高齢者､肝､腎障害等合併有)</t>
    <phoneticPr fontId="1"/>
  </si>
  <si>
    <t>成　　人</t>
  </si>
  <si>
    <t>被験者層</t>
  </si>
  <si>
    <t>Ｉ</t>
  </si>
  <si>
    <t>週</t>
    <rPh sb="0" eb="1">
      <t>シュウ</t>
    </rPh>
    <phoneticPr fontId="1"/>
  </si>
  <si>
    <t>５０週以上は、２５週毎に９ポイント加算する。</t>
    <phoneticPr fontId="1"/>
  </si>
  <si>
    <t>２５～４９週</t>
    <phoneticPr fontId="1"/>
  </si>
  <si>
    <t>５～２４週</t>
  </si>
  <si>
    <t>４週間以内</t>
  </si>
  <si>
    <t>治験薬の投与期間</t>
  </si>
  <si>
    <t>Ｈ</t>
  </si>
  <si>
    <t>静注・特殊</t>
  </si>
  <si>
    <t>皮下・筋注</t>
  </si>
  <si>
    <t>内用・外用</t>
  </si>
  <si>
    <t>治験薬の投与経路</t>
  </si>
  <si>
    <t>Ｇ</t>
  </si>
  <si>
    <t>全面禁止</t>
  </si>
  <si>
    <t>同効薬のみ禁止 </t>
    <phoneticPr fontId="1"/>
  </si>
  <si>
    <t>同効薬でも不変使用可</t>
    <phoneticPr fontId="1"/>
  </si>
  <si>
    <t>併用薬の使用</t>
  </si>
  <si>
    <t>Ｆ</t>
  </si>
  <si>
    <t>使　用</t>
  </si>
  <si>
    <t>プラセボの使用</t>
  </si>
  <si>
    <t>Ｅ</t>
  </si>
  <si>
    <t>二重盲検</t>
  </si>
  <si>
    <t>単盲検</t>
  </si>
  <si>
    <t>オープン</t>
  </si>
  <si>
    <t>デザイン</t>
  </si>
  <si>
    <t>Ｄ</t>
  </si>
  <si>
    <r>
      <t>未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承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認</t>
    </r>
  </si>
  <si>
    <t>同一適応に欧米で承認</t>
    <phoneticPr fontId="1"/>
  </si>
  <si>
    <t>他の適応に国内で承認</t>
    <phoneticPr fontId="1"/>
  </si>
  <si>
    <t>治験薬製造承認の状況</t>
    <phoneticPr fontId="1"/>
  </si>
  <si>
    <t>Ｃ</t>
  </si>
  <si>
    <t>入　院</t>
  </si>
  <si>
    <t>外　　来</t>
  </si>
  <si>
    <t>入院・外来の別</t>
  </si>
  <si>
    <t>Ｂ</t>
  </si>
  <si>
    <t>重症・重篤</t>
  </si>
  <si>
    <t>中等度</t>
  </si>
  <si>
    <t>軽　　症</t>
  </si>
  <si>
    <t>対象疾患の重症度</t>
  </si>
  <si>
    <t>Ａ</t>
  </si>
  <si>
    <t>数</t>
  </si>
  <si>
    <r>
      <t>(</t>
    </r>
    <r>
      <rPr>
        <sz val="11"/>
        <color theme="1"/>
        <rFont val="ＭＳ 明朝"/>
        <family val="1"/>
        <charset val="128"/>
      </rPr>
      <t>ウエイト×５</t>
    </r>
    <r>
      <rPr>
        <sz val="11"/>
        <color theme="1"/>
        <rFont val="Century"/>
        <family val="1"/>
      </rPr>
      <t>)</t>
    </r>
  </si>
  <si>
    <r>
      <t>(</t>
    </r>
    <r>
      <rPr>
        <sz val="11"/>
        <color theme="1"/>
        <rFont val="ＭＳ 明朝"/>
        <family val="1"/>
        <charset val="128"/>
      </rPr>
      <t>ウエイト×３</t>
    </r>
    <r>
      <rPr>
        <sz val="11"/>
        <color theme="1"/>
        <rFont val="Century"/>
        <family val="1"/>
      </rPr>
      <t>)</t>
    </r>
  </si>
  <si>
    <r>
      <t>(</t>
    </r>
    <r>
      <rPr>
        <sz val="11"/>
        <color theme="1"/>
        <rFont val="ＭＳ 明朝"/>
        <family val="1"/>
        <charset val="128"/>
      </rPr>
      <t>ウエイト×１</t>
    </r>
    <r>
      <rPr>
        <sz val="11"/>
        <color theme="1"/>
        <rFont val="Century"/>
        <family val="1"/>
      </rPr>
      <t>)</t>
    </r>
  </si>
  <si>
    <t>ポイント</t>
  </si>
  <si>
    <t>Ⅲ</t>
  </si>
  <si>
    <t>Ⅱ</t>
  </si>
  <si>
    <t>Ⅰ</t>
  </si>
  <si>
    <t>ポ　　　　イ　　　　ン　　　　ト</t>
  </si>
  <si>
    <t>ウエイト</t>
    <phoneticPr fontId="1"/>
  </si>
  <si>
    <t>要　　　　素</t>
  </si>
  <si>
    <t>投与期間対応表</t>
    <rPh sb="0" eb="4">
      <t>トウヨキカン</t>
    </rPh>
    <rPh sb="4" eb="7">
      <t>タイオウヒョウ</t>
    </rPh>
    <phoneticPr fontId="1"/>
  </si>
  <si>
    <t>臨床試験研究経費ポイント算出表</t>
    <phoneticPr fontId="1"/>
  </si>
  <si>
    <t>整理番号</t>
    <rPh sb="0" eb="2">
      <t>セイリ</t>
    </rPh>
    <rPh sb="2" eb="4">
      <t>バンゴウ</t>
    </rPh>
    <phoneticPr fontId="1"/>
  </si>
  <si>
    <t>調剤及び出庫回数【IRT操作あり】
（内服薬/調製不要の注射薬/外用薬）</t>
    <rPh sb="0" eb="2">
      <t>チョウザイ</t>
    </rPh>
    <rPh sb="2" eb="3">
      <t>オヨ</t>
    </rPh>
    <rPh sb="4" eb="6">
      <t>シュッコ</t>
    </rPh>
    <rPh sb="6" eb="8">
      <t>カイスウ</t>
    </rPh>
    <rPh sb="12" eb="14">
      <t>ソウサ</t>
    </rPh>
    <rPh sb="19" eb="21">
      <t>ナイフク</t>
    </rPh>
    <rPh sb="21" eb="22">
      <t>ヤク</t>
    </rPh>
    <rPh sb="23" eb="25">
      <t>チョウセイ</t>
    </rPh>
    <rPh sb="25" eb="27">
      <t>フヨウ</t>
    </rPh>
    <rPh sb="28" eb="31">
      <t>チュウシャヤク</t>
    </rPh>
    <rPh sb="32" eb="35">
      <t>ガイヨウヤク</t>
    </rPh>
    <phoneticPr fontId="1"/>
  </si>
  <si>
    <t>調剤及び出庫回数【IRT操作あり】
（調製のある注射薬）</t>
    <phoneticPr fontId="1"/>
  </si>
  <si>
    <t>調剤及び出庫回数【IRT操作なし】
（内服薬/調製不要の注射薬/外用薬）</t>
    <phoneticPr fontId="1"/>
  </si>
  <si>
    <t>調剤及び出庫回数【IRT操作なし】
（調製のある注射薬）</t>
    <phoneticPr fontId="1"/>
  </si>
  <si>
    <t>6回以下</t>
    <rPh sb="1" eb="2">
      <t>カイ</t>
    </rPh>
    <rPh sb="2" eb="4">
      <t>イカ</t>
    </rPh>
    <phoneticPr fontId="1"/>
  </si>
  <si>
    <t>回</t>
    <rPh sb="0" eb="1">
      <t>カイ</t>
    </rPh>
    <phoneticPr fontId="1"/>
  </si>
  <si>
    <t>投与回数対応表</t>
    <rPh sb="0" eb="2">
      <t>トウヨ</t>
    </rPh>
    <rPh sb="2" eb="4">
      <t>カイスウ</t>
    </rPh>
    <rPh sb="4" eb="7">
      <t>タイオウヒョウ</t>
    </rPh>
    <phoneticPr fontId="1"/>
  </si>
  <si>
    <t>7～18回</t>
    <rPh sb="4" eb="5">
      <t>カイ</t>
    </rPh>
    <phoneticPr fontId="1"/>
  </si>
  <si>
    <t>19～30回</t>
    <rPh sb="5" eb="6">
      <t>カイ</t>
    </rPh>
    <phoneticPr fontId="1"/>
  </si>
  <si>
    <t>31回以上は6回毎に1ポイント加算する</t>
    <rPh sb="2" eb="3">
      <t>カイ</t>
    </rPh>
    <rPh sb="3" eb="5">
      <t>イジョウ</t>
    </rPh>
    <rPh sb="7" eb="8">
      <t>カイ</t>
    </rPh>
    <rPh sb="8" eb="9">
      <t>ゴト</t>
    </rPh>
    <rPh sb="15" eb="17">
      <t>カサン</t>
    </rPh>
    <phoneticPr fontId="1"/>
  </si>
  <si>
    <t>Ｈ1</t>
    <phoneticPr fontId="1"/>
  </si>
  <si>
    <t>Ｈ2</t>
    <phoneticPr fontId="1"/>
  </si>
  <si>
    <t>31回以上は6回毎に2ポイント加算する</t>
    <rPh sb="2" eb="3">
      <t>カイ</t>
    </rPh>
    <rPh sb="3" eb="5">
      <t>イジョウ</t>
    </rPh>
    <rPh sb="7" eb="8">
      <t>カイ</t>
    </rPh>
    <rPh sb="8" eb="9">
      <t>ゴト</t>
    </rPh>
    <rPh sb="15" eb="17">
      <t>カサン</t>
    </rPh>
    <phoneticPr fontId="1"/>
  </si>
  <si>
    <t>31回以上は6回毎に3ポイント加算する</t>
    <rPh sb="2" eb="3">
      <t>カイ</t>
    </rPh>
    <rPh sb="3" eb="5">
      <t>イジョウ</t>
    </rPh>
    <rPh sb="7" eb="8">
      <t>カイ</t>
    </rPh>
    <rPh sb="8" eb="9">
      <t>ゴト</t>
    </rPh>
    <rPh sb="15" eb="17">
      <t>カサン</t>
    </rPh>
    <phoneticPr fontId="1"/>
  </si>
  <si>
    <t>ウェイト</t>
    <phoneticPr fontId="1"/>
  </si>
  <si>
    <r>
      <t>×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回数</t>
    </r>
    <r>
      <rPr>
        <sz val="9"/>
        <color theme="1"/>
        <rFont val="Century"/>
        <family val="1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</si>
</sst>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Century"/>
      <family val="1"/>
    </font>
    <font>
      <sz val="11"/>
      <color rgb="FF000000"/>
      <name val="ＭＳ 明朝"/>
      <family val="1"/>
      <charset val="128"/>
    </font>
    <font>
      <sz val="9"/>
      <color rgb="FF000000"/>
      <name val="Century"/>
      <family val="1"/>
    </font>
    <font>
      <sz val="11"/>
      <color rgb="FF000000"/>
      <name val="Century"/>
      <family val="1"/>
    </font>
    <font>
      <sz val="9.5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22BF-FCA6-4649-B44C-50EA9E032398}">
  <dimension ref="A1:Q57"/>
  <sheetViews>
    <sheetView tabSelected="1" topLeftCell="A13" zoomScaleNormal="100" workbookViewId="0">
      <selection activeCell="N19" sqref="N19"/>
    </sheetView>
  </sheetViews>
  <sheetFormatPr defaultRowHeight="18" x14ac:dyDescent="0.45"/>
  <cols>
    <col min="1" max="1" width="5.5" customWidth="1"/>
    <col min="2" max="2" width="18.59765625" customWidth="1"/>
    <col min="3" max="3" width="5.5" customWidth="1"/>
    <col min="4" max="4" width="4.59765625" customWidth="1"/>
    <col min="5" max="5" width="14.59765625" customWidth="1"/>
    <col min="6" max="6" width="4.59765625" customWidth="1"/>
    <col min="7" max="7" width="14.59765625" customWidth="1"/>
    <col min="8" max="8" width="4.59765625" customWidth="1"/>
    <col min="9" max="9" width="14.59765625" customWidth="1"/>
    <col min="10" max="10" width="9.19921875" customWidth="1"/>
    <col min="11" max="11" width="3.09765625" customWidth="1"/>
  </cols>
  <sheetData>
    <row r="1" spans="1:17" ht="18.600000000000001" thickBot="1" x14ac:dyDescent="0.5">
      <c r="A1" s="23"/>
      <c r="B1" s="24"/>
      <c r="C1" s="24"/>
      <c r="D1" s="24"/>
      <c r="E1" s="24"/>
      <c r="F1" s="24"/>
      <c r="G1" s="25" t="s">
        <v>106</v>
      </c>
      <c r="H1" s="48"/>
      <c r="I1" s="49"/>
      <c r="J1" s="50"/>
    </row>
    <row r="2" spans="1:17" x14ac:dyDescent="0.45">
      <c r="A2" s="23"/>
      <c r="B2" s="24"/>
      <c r="C2" s="24"/>
      <c r="D2" s="24"/>
      <c r="E2" s="24"/>
      <c r="F2" s="24"/>
      <c r="G2" s="24"/>
      <c r="H2" s="24"/>
      <c r="I2" s="23"/>
      <c r="J2" s="24"/>
    </row>
    <row r="3" spans="1:17" ht="36" x14ac:dyDescent="0.45">
      <c r="A3" s="56" t="s">
        <v>105</v>
      </c>
      <c r="B3" s="56"/>
      <c r="C3" s="56"/>
      <c r="D3" s="56"/>
      <c r="E3" s="56"/>
      <c r="F3" s="56"/>
      <c r="G3" s="56"/>
      <c r="H3" s="56"/>
      <c r="I3" s="56"/>
      <c r="J3" s="56"/>
      <c r="L3" s="28" t="s">
        <v>104</v>
      </c>
      <c r="M3" s="29"/>
      <c r="N3" s="30" t="s">
        <v>113</v>
      </c>
      <c r="O3" s="39" t="s">
        <v>121</v>
      </c>
      <c r="P3" s="40"/>
      <c r="Q3" s="41"/>
    </row>
    <row r="4" spans="1:17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L4" s="34">
        <v>1</v>
      </c>
      <c r="M4">
        <v>3</v>
      </c>
      <c r="N4" s="31">
        <v>1</v>
      </c>
      <c r="O4">
        <v>1</v>
      </c>
      <c r="P4">
        <f>O4*2</f>
        <v>2</v>
      </c>
      <c r="Q4" s="22">
        <f>O4*3</f>
        <v>3</v>
      </c>
    </row>
    <row r="5" spans="1:17" ht="13.5" customHeight="1" x14ac:dyDescent="0.45">
      <c r="A5" s="37" t="s">
        <v>103</v>
      </c>
      <c r="B5" s="37"/>
      <c r="C5" s="42" t="s">
        <v>102</v>
      </c>
      <c r="D5" s="57" t="s">
        <v>101</v>
      </c>
      <c r="E5" s="57"/>
      <c r="F5" s="57"/>
      <c r="G5" s="57"/>
      <c r="H5" s="57"/>
      <c r="I5" s="57"/>
      <c r="J5" s="57"/>
      <c r="L5" s="35">
        <v>5</v>
      </c>
      <c r="M5">
        <v>9</v>
      </c>
      <c r="N5" s="32">
        <v>7</v>
      </c>
      <c r="O5">
        <v>3</v>
      </c>
      <c r="P5">
        <f t="shared" ref="P5:P6" si="0">O5*2</f>
        <v>6</v>
      </c>
      <c r="Q5" s="22">
        <f t="shared" ref="Q5:Q6" si="1">O5*3</f>
        <v>9</v>
      </c>
    </row>
    <row r="6" spans="1:17" x14ac:dyDescent="0.45">
      <c r="A6" s="37"/>
      <c r="B6" s="37"/>
      <c r="C6" s="42"/>
      <c r="D6" s="57"/>
      <c r="E6" s="57"/>
      <c r="F6" s="57"/>
      <c r="G6" s="57"/>
      <c r="H6" s="57"/>
      <c r="I6" s="57"/>
      <c r="J6" s="57"/>
      <c r="L6" s="35">
        <v>25</v>
      </c>
      <c r="M6">
        <v>15</v>
      </c>
      <c r="N6" s="32">
        <v>19</v>
      </c>
      <c r="O6">
        <v>5</v>
      </c>
      <c r="P6">
        <f t="shared" si="0"/>
        <v>10</v>
      </c>
      <c r="Q6" s="22">
        <f t="shared" si="1"/>
        <v>15</v>
      </c>
    </row>
    <row r="7" spans="1:17" x14ac:dyDescent="0.45">
      <c r="A7" s="37"/>
      <c r="B7" s="37"/>
      <c r="C7" s="42"/>
      <c r="D7" s="57"/>
      <c r="E7" s="57"/>
      <c r="F7" s="57"/>
      <c r="G7" s="57"/>
      <c r="H7" s="57"/>
      <c r="I7" s="57"/>
      <c r="J7" s="57"/>
      <c r="L7" s="35">
        <v>50</v>
      </c>
      <c r="M7">
        <f t="shared" ref="M7:M17" si="2">M6+9</f>
        <v>24</v>
      </c>
      <c r="N7" s="32">
        <v>31</v>
      </c>
      <c r="O7">
        <v>6</v>
      </c>
      <c r="P7">
        <f>P6+2</f>
        <v>12</v>
      </c>
      <c r="Q7" s="22">
        <f>Q6+3</f>
        <v>18</v>
      </c>
    </row>
    <row r="8" spans="1:17" x14ac:dyDescent="0.45">
      <c r="A8" s="37"/>
      <c r="B8" s="37"/>
      <c r="C8" s="42"/>
      <c r="D8" s="37" t="s">
        <v>100</v>
      </c>
      <c r="E8" s="37"/>
      <c r="F8" s="37" t="s">
        <v>99</v>
      </c>
      <c r="G8" s="37"/>
      <c r="H8" s="37" t="s">
        <v>98</v>
      </c>
      <c r="I8" s="37"/>
      <c r="J8" s="18" t="s">
        <v>97</v>
      </c>
      <c r="L8" s="35">
        <v>75</v>
      </c>
      <c r="M8">
        <f t="shared" si="2"/>
        <v>33</v>
      </c>
      <c r="N8" s="32">
        <f>N7+6</f>
        <v>37</v>
      </c>
      <c r="O8">
        <v>7</v>
      </c>
      <c r="P8">
        <f t="shared" ref="P8:P17" si="3">P7+2</f>
        <v>14</v>
      </c>
      <c r="Q8" s="22">
        <f t="shared" ref="Q8:Q17" si="4">Q7+3</f>
        <v>21</v>
      </c>
    </row>
    <row r="9" spans="1:17" x14ac:dyDescent="0.45">
      <c r="A9" s="37"/>
      <c r="B9" s="37"/>
      <c r="C9" s="42"/>
      <c r="D9" s="43" t="s">
        <v>96</v>
      </c>
      <c r="E9" s="43"/>
      <c r="F9" s="43" t="s">
        <v>95</v>
      </c>
      <c r="G9" s="43"/>
      <c r="H9" s="43" t="s">
        <v>94</v>
      </c>
      <c r="I9" s="43"/>
      <c r="J9" s="18" t="s">
        <v>93</v>
      </c>
      <c r="L9" s="35">
        <v>100</v>
      </c>
      <c r="M9">
        <f t="shared" si="2"/>
        <v>42</v>
      </c>
      <c r="N9" s="32">
        <f t="shared" ref="N9:N17" si="5">N8+6</f>
        <v>43</v>
      </c>
      <c r="O9">
        <v>8</v>
      </c>
      <c r="P9">
        <f t="shared" si="3"/>
        <v>16</v>
      </c>
      <c r="Q9" s="22">
        <f t="shared" si="4"/>
        <v>24</v>
      </c>
    </row>
    <row r="10" spans="1:17" x14ac:dyDescent="0.45">
      <c r="A10" s="18" t="s">
        <v>92</v>
      </c>
      <c r="B10" s="19" t="s">
        <v>91</v>
      </c>
      <c r="C10" s="18">
        <v>2</v>
      </c>
      <c r="D10" s="15"/>
      <c r="E10" s="17" t="s">
        <v>90</v>
      </c>
      <c r="F10" s="15"/>
      <c r="G10" s="16" t="s">
        <v>89</v>
      </c>
      <c r="H10" s="15"/>
      <c r="I10" s="16" t="s">
        <v>88</v>
      </c>
      <c r="J10" s="12">
        <f>IF(AND(D10="レ",F10="",H10=""),C10*1)+IF(AND(D10="",F10="レ",H10=""),C10*3)+IF(AND(D10="",F10="",H10="レ"),C10*5)</f>
        <v>0</v>
      </c>
      <c r="L10" s="35">
        <v>125</v>
      </c>
      <c r="M10">
        <f t="shared" si="2"/>
        <v>51</v>
      </c>
      <c r="N10" s="32">
        <f t="shared" si="5"/>
        <v>49</v>
      </c>
      <c r="O10">
        <v>9</v>
      </c>
      <c r="P10">
        <f t="shared" si="3"/>
        <v>18</v>
      </c>
      <c r="Q10" s="22">
        <f t="shared" si="4"/>
        <v>27</v>
      </c>
    </row>
    <row r="11" spans="1:17" x14ac:dyDescent="0.45">
      <c r="A11" s="18" t="s">
        <v>87</v>
      </c>
      <c r="B11" s="19" t="s">
        <v>86</v>
      </c>
      <c r="C11" s="18">
        <v>1</v>
      </c>
      <c r="D11" s="15"/>
      <c r="E11" s="17" t="s">
        <v>85</v>
      </c>
      <c r="F11" s="15"/>
      <c r="G11" s="16" t="s">
        <v>84</v>
      </c>
      <c r="H11" s="38"/>
      <c r="I11" s="38"/>
      <c r="J11" s="12">
        <f t="shared" ref="J11:J16" si="6">IF(AND(D11="レ",F11="",H11=""),C11*1)+IF(AND(D11="",F11="レ",H11=""),C11*3)+IF(AND(D11="",F11="",H11="レ"),C11*5)</f>
        <v>0</v>
      </c>
      <c r="L11" s="35">
        <v>150</v>
      </c>
      <c r="M11">
        <f t="shared" si="2"/>
        <v>60</v>
      </c>
      <c r="N11" s="32">
        <f t="shared" si="5"/>
        <v>55</v>
      </c>
      <c r="O11">
        <v>10</v>
      </c>
      <c r="P11">
        <f t="shared" si="3"/>
        <v>20</v>
      </c>
      <c r="Q11" s="22">
        <f t="shared" si="4"/>
        <v>30</v>
      </c>
    </row>
    <row r="12" spans="1:17" ht="26.4" x14ac:dyDescent="0.45">
      <c r="A12" s="18" t="s">
        <v>83</v>
      </c>
      <c r="B12" s="19" t="s">
        <v>82</v>
      </c>
      <c r="C12" s="18">
        <v>1</v>
      </c>
      <c r="D12" s="15"/>
      <c r="E12" s="16" t="s">
        <v>81</v>
      </c>
      <c r="F12" s="15"/>
      <c r="G12" s="16" t="s">
        <v>80</v>
      </c>
      <c r="H12" s="15"/>
      <c r="I12" s="17" t="s">
        <v>79</v>
      </c>
      <c r="J12" s="12">
        <f t="shared" si="6"/>
        <v>0</v>
      </c>
      <c r="L12" s="35">
        <v>175</v>
      </c>
      <c r="M12">
        <f t="shared" si="2"/>
        <v>69</v>
      </c>
      <c r="N12" s="32">
        <f t="shared" si="5"/>
        <v>61</v>
      </c>
      <c r="O12">
        <v>11</v>
      </c>
      <c r="P12">
        <f t="shared" si="3"/>
        <v>22</v>
      </c>
      <c r="Q12" s="22">
        <f t="shared" si="4"/>
        <v>33</v>
      </c>
    </row>
    <row r="13" spans="1:17" x14ac:dyDescent="0.45">
      <c r="A13" s="18" t="s">
        <v>78</v>
      </c>
      <c r="B13" s="19" t="s">
        <v>77</v>
      </c>
      <c r="C13" s="18">
        <v>2</v>
      </c>
      <c r="D13" s="15"/>
      <c r="E13" s="16" t="s">
        <v>76</v>
      </c>
      <c r="F13" s="15"/>
      <c r="G13" s="16" t="s">
        <v>75</v>
      </c>
      <c r="H13" s="15"/>
      <c r="I13" s="17" t="s">
        <v>74</v>
      </c>
      <c r="J13" s="12">
        <f t="shared" si="6"/>
        <v>0</v>
      </c>
      <c r="L13" s="35">
        <v>200</v>
      </c>
      <c r="M13">
        <f t="shared" si="2"/>
        <v>78</v>
      </c>
      <c r="N13" s="32">
        <f t="shared" si="5"/>
        <v>67</v>
      </c>
      <c r="O13">
        <v>12</v>
      </c>
      <c r="P13">
        <f t="shared" si="3"/>
        <v>24</v>
      </c>
      <c r="Q13" s="22">
        <f t="shared" si="4"/>
        <v>36</v>
      </c>
    </row>
    <row r="14" spans="1:17" x14ac:dyDescent="0.45">
      <c r="A14" s="18" t="s">
        <v>73</v>
      </c>
      <c r="B14" s="19" t="s">
        <v>72</v>
      </c>
      <c r="C14" s="18">
        <v>3</v>
      </c>
      <c r="D14" s="15"/>
      <c r="E14" s="17" t="s">
        <v>71</v>
      </c>
      <c r="F14" s="38"/>
      <c r="G14" s="38"/>
      <c r="H14" s="38"/>
      <c r="I14" s="38"/>
      <c r="J14" s="12">
        <f t="shared" si="6"/>
        <v>0</v>
      </c>
      <c r="L14" s="35">
        <v>225</v>
      </c>
      <c r="M14">
        <f t="shared" si="2"/>
        <v>87</v>
      </c>
      <c r="N14" s="32">
        <f t="shared" si="5"/>
        <v>73</v>
      </c>
      <c r="O14">
        <v>13</v>
      </c>
      <c r="P14">
        <f t="shared" si="3"/>
        <v>26</v>
      </c>
      <c r="Q14" s="22">
        <f t="shared" si="4"/>
        <v>39</v>
      </c>
    </row>
    <row r="15" spans="1:17" ht="26.4" x14ac:dyDescent="0.45">
      <c r="A15" s="18" t="s">
        <v>70</v>
      </c>
      <c r="B15" s="18" t="s">
        <v>69</v>
      </c>
      <c r="C15" s="18">
        <v>1</v>
      </c>
      <c r="D15" s="15"/>
      <c r="E15" s="16" t="s">
        <v>68</v>
      </c>
      <c r="F15" s="15"/>
      <c r="G15" s="17" t="s">
        <v>67</v>
      </c>
      <c r="H15" s="15"/>
      <c r="I15" s="16" t="s">
        <v>66</v>
      </c>
      <c r="J15" s="12">
        <f t="shared" si="6"/>
        <v>0</v>
      </c>
      <c r="L15" s="35">
        <v>250</v>
      </c>
      <c r="M15">
        <f t="shared" si="2"/>
        <v>96</v>
      </c>
      <c r="N15" s="32">
        <f t="shared" si="5"/>
        <v>79</v>
      </c>
      <c r="O15">
        <v>14</v>
      </c>
      <c r="P15">
        <f t="shared" si="3"/>
        <v>28</v>
      </c>
      <c r="Q15" s="22">
        <f t="shared" si="4"/>
        <v>42</v>
      </c>
    </row>
    <row r="16" spans="1:17" x14ac:dyDescent="0.45">
      <c r="A16" s="18" t="s">
        <v>65</v>
      </c>
      <c r="B16" s="19" t="s">
        <v>64</v>
      </c>
      <c r="C16" s="18">
        <v>1</v>
      </c>
      <c r="D16" s="15"/>
      <c r="E16" s="16" t="s">
        <v>63</v>
      </c>
      <c r="F16" s="15"/>
      <c r="G16" s="16" t="s">
        <v>62</v>
      </c>
      <c r="H16" s="15"/>
      <c r="I16" s="17" t="s">
        <v>61</v>
      </c>
      <c r="J16" s="12">
        <f t="shared" si="6"/>
        <v>0</v>
      </c>
      <c r="L16" s="35">
        <v>275</v>
      </c>
      <c r="M16">
        <f t="shared" si="2"/>
        <v>105</v>
      </c>
      <c r="N16" s="32">
        <f t="shared" si="5"/>
        <v>85</v>
      </c>
      <c r="O16">
        <v>15</v>
      </c>
      <c r="P16">
        <f t="shared" si="3"/>
        <v>30</v>
      </c>
      <c r="Q16" s="22">
        <f t="shared" si="4"/>
        <v>45</v>
      </c>
    </row>
    <row r="17" spans="1:17" x14ac:dyDescent="0.45">
      <c r="A17" s="37" t="s">
        <v>60</v>
      </c>
      <c r="B17" s="37" t="s">
        <v>59</v>
      </c>
      <c r="C17" s="37">
        <v>3</v>
      </c>
      <c r="D17" s="58"/>
      <c r="E17" s="44" t="s">
        <v>58</v>
      </c>
      <c r="F17" s="45"/>
      <c r="G17" s="44" t="s">
        <v>57</v>
      </c>
      <c r="H17" s="15"/>
      <c r="I17" s="20" t="s">
        <v>56</v>
      </c>
      <c r="J17" s="51" t="str">
        <f>IFERROR(IF(AND(D17="レ",F17="",H17=""),C17*1)+IF(AND(D17="",F17="レ",H17=""),C17*3)+IF(AND(D17="",F17="",H17="レ"),C17*5)+IF(AND(D17="",F17="",H17=""),VLOOKUP(H19,L4:M17,2,1)),"0")</f>
        <v>0</v>
      </c>
      <c r="L17" s="36">
        <v>300</v>
      </c>
      <c r="M17" s="27">
        <f t="shared" si="2"/>
        <v>114</v>
      </c>
      <c r="N17" s="33">
        <f t="shared" si="5"/>
        <v>91</v>
      </c>
      <c r="O17" s="27">
        <v>16</v>
      </c>
      <c r="P17" s="27">
        <f t="shared" si="3"/>
        <v>32</v>
      </c>
      <c r="Q17" s="21">
        <f t="shared" si="4"/>
        <v>48</v>
      </c>
    </row>
    <row r="18" spans="1:17" ht="44.25" customHeight="1" x14ac:dyDescent="0.45">
      <c r="A18" s="37"/>
      <c r="B18" s="37"/>
      <c r="C18" s="37"/>
      <c r="D18" s="58"/>
      <c r="E18" s="44"/>
      <c r="F18" s="46"/>
      <c r="G18" s="44"/>
      <c r="H18" s="54" t="s">
        <v>55</v>
      </c>
      <c r="I18" s="55"/>
      <c r="J18" s="52"/>
    </row>
    <row r="19" spans="1:17" x14ac:dyDescent="0.45">
      <c r="A19" s="37"/>
      <c r="B19" s="37"/>
      <c r="C19" s="37"/>
      <c r="D19" s="58"/>
      <c r="E19" s="44"/>
      <c r="F19" s="47"/>
      <c r="G19" s="44"/>
      <c r="H19" s="15"/>
      <c r="I19" s="20" t="s">
        <v>54</v>
      </c>
      <c r="J19" s="53"/>
    </row>
    <row r="20" spans="1:17" ht="18" customHeight="1" x14ac:dyDescent="0.45">
      <c r="A20" s="73" t="s">
        <v>117</v>
      </c>
      <c r="B20" s="70" t="s">
        <v>107</v>
      </c>
      <c r="C20" s="70">
        <v>2</v>
      </c>
      <c r="D20" s="58"/>
      <c r="E20" s="44" t="s">
        <v>111</v>
      </c>
      <c r="F20" s="45"/>
      <c r="G20" s="44" t="s">
        <v>114</v>
      </c>
      <c r="H20" s="15"/>
      <c r="I20" s="20" t="s">
        <v>115</v>
      </c>
      <c r="J20" s="51" t="str">
        <f>IFERROR(IF(AND(D20="レ",F20="",H20=""),C20*1)+IF(AND(D20="",F20="レ",H20=""),C20*3)+IF(AND(D20="",F20="",H20="レ"),C20*5)+IF(AND(D20="",F20="",H20=""),VLOOKUP(H22,N4:Q17,3,1)),"0")</f>
        <v>0</v>
      </c>
    </row>
    <row r="21" spans="1:17" ht="39" customHeight="1" x14ac:dyDescent="0.45">
      <c r="A21" s="74"/>
      <c r="B21" s="71"/>
      <c r="C21" s="71"/>
      <c r="D21" s="58"/>
      <c r="E21" s="44"/>
      <c r="F21" s="46"/>
      <c r="G21" s="44"/>
      <c r="H21" s="54" t="s">
        <v>119</v>
      </c>
      <c r="I21" s="55"/>
      <c r="J21" s="52"/>
    </row>
    <row r="22" spans="1:17" ht="18" customHeight="1" x14ac:dyDescent="0.45">
      <c r="A22" s="74"/>
      <c r="B22" s="72"/>
      <c r="C22" s="72"/>
      <c r="D22" s="58"/>
      <c r="E22" s="44"/>
      <c r="F22" s="47"/>
      <c r="G22" s="44"/>
      <c r="H22" s="15"/>
      <c r="I22" s="20" t="s">
        <v>112</v>
      </c>
      <c r="J22" s="53"/>
    </row>
    <row r="23" spans="1:17" ht="18.75" customHeight="1" x14ac:dyDescent="0.45">
      <c r="A23" s="74"/>
      <c r="B23" s="70" t="s">
        <v>108</v>
      </c>
      <c r="C23" s="70">
        <v>3</v>
      </c>
      <c r="D23" s="58"/>
      <c r="E23" s="44" t="s">
        <v>111</v>
      </c>
      <c r="F23" s="45"/>
      <c r="G23" s="44" t="s">
        <v>114</v>
      </c>
      <c r="H23" s="15"/>
      <c r="I23" s="20" t="s">
        <v>115</v>
      </c>
      <c r="J23" s="51" t="str">
        <f>IFERROR(IF(AND(D23="レ",F23="",H23=""),C23*1)+IF(AND(D23="",F23="レ",H23=""),C23*3)+IF(AND(D23="",F23="",H23="レ"),C23*5)+IF(AND(D23="",F23="",H23=""),VLOOKUP(H25,N4:Q17,4,1)),"0")</f>
        <v>0</v>
      </c>
    </row>
    <row r="24" spans="1:17" ht="36.75" customHeight="1" x14ac:dyDescent="0.45">
      <c r="A24" s="74"/>
      <c r="B24" s="71"/>
      <c r="C24" s="71"/>
      <c r="D24" s="58"/>
      <c r="E24" s="44"/>
      <c r="F24" s="46"/>
      <c r="G24" s="44"/>
      <c r="H24" s="54" t="s">
        <v>120</v>
      </c>
      <c r="I24" s="55"/>
      <c r="J24" s="52"/>
    </row>
    <row r="25" spans="1:17" x14ac:dyDescent="0.45">
      <c r="A25" s="75"/>
      <c r="B25" s="72"/>
      <c r="C25" s="72"/>
      <c r="D25" s="58"/>
      <c r="E25" s="44"/>
      <c r="F25" s="47"/>
      <c r="G25" s="44"/>
      <c r="H25" s="15"/>
      <c r="I25" s="20" t="s">
        <v>112</v>
      </c>
      <c r="J25" s="53"/>
    </row>
    <row r="26" spans="1:17" ht="22.5" customHeight="1" x14ac:dyDescent="0.45">
      <c r="A26" s="73" t="s">
        <v>118</v>
      </c>
      <c r="B26" s="70" t="s">
        <v>109</v>
      </c>
      <c r="C26" s="70">
        <v>1</v>
      </c>
      <c r="D26" s="58"/>
      <c r="E26" s="44" t="s">
        <v>111</v>
      </c>
      <c r="F26" s="45"/>
      <c r="G26" s="44" t="s">
        <v>114</v>
      </c>
      <c r="H26" s="15"/>
      <c r="I26" s="20" t="s">
        <v>115</v>
      </c>
      <c r="J26" s="51" t="str">
        <f>IFERROR(IF(AND(D26="レ",F26="",H26=""),C26*1)+IF(AND(D26="",F26="レ",H26=""),C26*3)+IF(AND(D26="",F26="",H26="レ"),C26*5)+IF(AND(D26="",F26="",H26=""),VLOOKUP(H28,N4:Q17,2,1)),"0")</f>
        <v>0</v>
      </c>
    </row>
    <row r="27" spans="1:17" ht="36.75" customHeight="1" x14ac:dyDescent="0.45">
      <c r="A27" s="74"/>
      <c r="B27" s="71"/>
      <c r="C27" s="71"/>
      <c r="D27" s="58"/>
      <c r="E27" s="44"/>
      <c r="F27" s="46"/>
      <c r="G27" s="44"/>
      <c r="H27" s="54" t="s">
        <v>116</v>
      </c>
      <c r="I27" s="55"/>
      <c r="J27" s="52"/>
    </row>
    <row r="28" spans="1:17" x14ac:dyDescent="0.45">
      <c r="A28" s="74"/>
      <c r="B28" s="72"/>
      <c r="C28" s="72"/>
      <c r="D28" s="58"/>
      <c r="E28" s="44"/>
      <c r="F28" s="47"/>
      <c r="G28" s="44"/>
      <c r="H28" s="15"/>
      <c r="I28" s="20" t="s">
        <v>112</v>
      </c>
      <c r="J28" s="53"/>
    </row>
    <row r="29" spans="1:17" ht="26.25" customHeight="1" x14ac:dyDescent="0.45">
      <c r="A29" s="74"/>
      <c r="B29" s="70" t="s">
        <v>110</v>
      </c>
      <c r="C29" s="70">
        <v>2</v>
      </c>
      <c r="D29" s="58"/>
      <c r="E29" s="44" t="s">
        <v>111</v>
      </c>
      <c r="F29" s="45"/>
      <c r="G29" s="44" t="s">
        <v>114</v>
      </c>
      <c r="H29" s="15"/>
      <c r="I29" s="20" t="s">
        <v>115</v>
      </c>
      <c r="J29" s="51" t="str">
        <f>IFERROR(IF(AND(D29="レ",F29="",H29=""),C29*1)+IF(AND(D29="",F29="レ",H29=""),C29*3)+IF(AND(D29="",F29="",H29="レ"),C29*5)+IF(AND(D29="",F29="",H29=""),VLOOKUP(H31,N4:Q17,3,1)),"0")</f>
        <v>0</v>
      </c>
    </row>
    <row r="30" spans="1:17" ht="36.75" customHeight="1" x14ac:dyDescent="0.45">
      <c r="A30" s="74"/>
      <c r="B30" s="71"/>
      <c r="C30" s="71"/>
      <c r="D30" s="58"/>
      <c r="E30" s="44"/>
      <c r="F30" s="46"/>
      <c r="G30" s="44"/>
      <c r="H30" s="54" t="s">
        <v>119</v>
      </c>
      <c r="I30" s="55"/>
      <c r="J30" s="52"/>
    </row>
    <row r="31" spans="1:17" x14ac:dyDescent="0.45">
      <c r="A31" s="75"/>
      <c r="B31" s="72"/>
      <c r="C31" s="72"/>
      <c r="D31" s="58"/>
      <c r="E31" s="44"/>
      <c r="F31" s="47"/>
      <c r="G31" s="44"/>
      <c r="H31" s="15"/>
      <c r="I31" s="20" t="s">
        <v>112</v>
      </c>
      <c r="J31" s="53"/>
    </row>
    <row r="32" spans="1:17" ht="60" customHeight="1" x14ac:dyDescent="0.45">
      <c r="A32" s="18" t="s">
        <v>53</v>
      </c>
      <c r="B32" s="19" t="s">
        <v>52</v>
      </c>
      <c r="C32" s="18">
        <v>1</v>
      </c>
      <c r="D32" s="15"/>
      <c r="E32" s="17" t="s">
        <v>51</v>
      </c>
      <c r="F32" s="15"/>
      <c r="G32" s="16" t="s">
        <v>50</v>
      </c>
      <c r="H32" s="15"/>
      <c r="I32" s="16" t="s">
        <v>49</v>
      </c>
      <c r="J32" s="12">
        <f t="shared" ref="J32:J36" si="7">IF(AND(D32="レ",F32="",H32=""),C32*1)+IF(AND(D32="",F32="レ",H32=""),C32*3)+IF(AND(D32="",F32="",H32="レ"),C32*5)</f>
        <v>0</v>
      </c>
    </row>
    <row r="33" spans="1:10" ht="26.4" x14ac:dyDescent="0.45">
      <c r="A33" s="18" t="s">
        <v>48</v>
      </c>
      <c r="B33" s="19" t="s">
        <v>47</v>
      </c>
      <c r="C33" s="18">
        <v>1</v>
      </c>
      <c r="D33" s="15"/>
      <c r="E33" s="16" t="s">
        <v>46</v>
      </c>
      <c r="F33" s="15"/>
      <c r="G33" s="17" t="s">
        <v>45</v>
      </c>
      <c r="H33" s="15"/>
      <c r="I33" s="17" t="s">
        <v>44</v>
      </c>
      <c r="J33" s="12">
        <f t="shared" si="7"/>
        <v>0</v>
      </c>
    </row>
    <row r="34" spans="1:10" ht="26.4" x14ac:dyDescent="0.45">
      <c r="A34" s="18" t="s">
        <v>43</v>
      </c>
      <c r="B34" s="19" t="s">
        <v>42</v>
      </c>
      <c r="C34" s="18">
        <v>2</v>
      </c>
      <c r="D34" s="15"/>
      <c r="E34" s="16" t="s">
        <v>38</v>
      </c>
      <c r="F34" s="15"/>
      <c r="G34" s="16" t="s">
        <v>41</v>
      </c>
      <c r="H34" s="15"/>
      <c r="I34" s="17" t="s">
        <v>36</v>
      </c>
      <c r="J34" s="12">
        <f t="shared" si="7"/>
        <v>0</v>
      </c>
    </row>
    <row r="35" spans="1:10" x14ac:dyDescent="0.45">
      <c r="A35" s="18" t="s">
        <v>40</v>
      </c>
      <c r="B35" s="19" t="s">
        <v>39</v>
      </c>
      <c r="C35" s="18">
        <v>1</v>
      </c>
      <c r="D35" s="15"/>
      <c r="E35" s="16" t="s">
        <v>38</v>
      </c>
      <c r="F35" s="15"/>
      <c r="G35" s="17" t="s">
        <v>37</v>
      </c>
      <c r="H35" s="15"/>
      <c r="I35" s="16" t="s">
        <v>36</v>
      </c>
      <c r="J35" s="12">
        <f t="shared" si="7"/>
        <v>0</v>
      </c>
    </row>
    <row r="36" spans="1:10" ht="39.6" x14ac:dyDescent="0.45">
      <c r="A36" s="18" t="s">
        <v>35</v>
      </c>
      <c r="B36" s="19" t="s">
        <v>34</v>
      </c>
      <c r="C36" s="18">
        <v>1</v>
      </c>
      <c r="D36" s="15"/>
      <c r="E36" s="17" t="s">
        <v>33</v>
      </c>
      <c r="F36" s="15"/>
      <c r="G36" s="16" t="s">
        <v>32</v>
      </c>
      <c r="H36" s="15"/>
      <c r="I36" s="16" t="s">
        <v>31</v>
      </c>
      <c r="J36" s="12">
        <f t="shared" si="7"/>
        <v>0</v>
      </c>
    </row>
    <row r="37" spans="1:10" ht="26.4" x14ac:dyDescent="0.45">
      <c r="A37" s="18" t="s">
        <v>30</v>
      </c>
      <c r="B37" s="19" t="s">
        <v>29</v>
      </c>
      <c r="C37" s="18">
        <v>3</v>
      </c>
      <c r="D37" s="15"/>
      <c r="E37" s="16" t="s">
        <v>24</v>
      </c>
      <c r="F37" s="38"/>
      <c r="G37" s="38"/>
      <c r="H37" s="38"/>
      <c r="I37" s="38"/>
      <c r="J37" s="12" t="str">
        <f>IF(D37="","",D37*C37)</f>
        <v/>
      </c>
    </row>
    <row r="38" spans="1:10" x14ac:dyDescent="0.45">
      <c r="A38" s="18" t="s">
        <v>28</v>
      </c>
      <c r="B38" s="19" t="s">
        <v>27</v>
      </c>
      <c r="C38" s="26">
        <v>5</v>
      </c>
      <c r="D38" s="15"/>
      <c r="E38" s="16" t="s">
        <v>122</v>
      </c>
      <c r="F38" s="38"/>
      <c r="G38" s="38"/>
      <c r="H38" s="38"/>
      <c r="I38" s="38"/>
      <c r="J38" s="12" t="str">
        <f>IF(D38="","",D38*C38)</f>
        <v/>
      </c>
    </row>
    <row r="39" spans="1:10" ht="26.4" x14ac:dyDescent="0.45">
      <c r="A39" s="18" t="s">
        <v>26</v>
      </c>
      <c r="B39" s="19" t="s">
        <v>25</v>
      </c>
      <c r="C39" s="18">
        <v>2</v>
      </c>
      <c r="D39" s="15"/>
      <c r="E39" s="16" t="s">
        <v>24</v>
      </c>
      <c r="F39" s="38"/>
      <c r="G39" s="38"/>
      <c r="H39" s="38"/>
      <c r="I39" s="38"/>
      <c r="J39" s="12" t="str">
        <f>IF(D39="","",D39*C39)</f>
        <v/>
      </c>
    </row>
    <row r="40" spans="1:10" x14ac:dyDescent="0.45">
      <c r="A40" s="18" t="s">
        <v>23</v>
      </c>
      <c r="B40" s="19" t="s">
        <v>22</v>
      </c>
      <c r="C40" s="18">
        <v>5</v>
      </c>
      <c r="D40" s="15"/>
      <c r="E40" s="16" t="s">
        <v>21</v>
      </c>
      <c r="F40" s="38"/>
      <c r="G40" s="38"/>
      <c r="H40" s="38"/>
      <c r="I40" s="38"/>
      <c r="J40" s="12" t="str">
        <f>IF(D40="","",D40*C40)</f>
        <v/>
      </c>
    </row>
    <row r="41" spans="1:10" x14ac:dyDescent="0.45">
      <c r="A41" s="18" t="s">
        <v>20</v>
      </c>
      <c r="B41" s="19" t="s">
        <v>19</v>
      </c>
      <c r="C41" s="18">
        <v>7</v>
      </c>
      <c r="D41" s="15"/>
      <c r="E41" s="16" t="s">
        <v>18</v>
      </c>
      <c r="F41" s="38"/>
      <c r="G41" s="38"/>
      <c r="H41" s="38"/>
      <c r="I41" s="38"/>
      <c r="J41" s="12" t="str">
        <f>IF(D41="","",D41*C41)</f>
        <v/>
      </c>
    </row>
    <row r="42" spans="1:10" ht="27" customHeight="1" x14ac:dyDescent="0.45">
      <c r="A42" s="18" t="s">
        <v>17</v>
      </c>
      <c r="B42" s="19" t="s">
        <v>16</v>
      </c>
      <c r="C42" s="18">
        <v>5</v>
      </c>
      <c r="D42" s="15"/>
      <c r="E42" s="16" t="s">
        <v>15</v>
      </c>
      <c r="F42" s="15"/>
      <c r="G42" s="16" t="s">
        <v>14</v>
      </c>
      <c r="H42" s="15"/>
      <c r="I42" s="16" t="s">
        <v>13</v>
      </c>
      <c r="J42" s="12">
        <f t="shared" ref="J42:J43" si="8">IF(AND(D42="レ",F42="",H42=""),C42*1)+IF(AND(D42="",F42="レ",H42=""),C42*3)+IF(AND(D42="",F42="",H42="レ"),C42*5)</f>
        <v>0</v>
      </c>
    </row>
    <row r="43" spans="1:10" ht="27" customHeight="1" x14ac:dyDescent="0.45">
      <c r="A43" s="18" t="s">
        <v>12</v>
      </c>
      <c r="B43" s="19" t="s">
        <v>11</v>
      </c>
      <c r="C43" s="18">
        <v>2</v>
      </c>
      <c r="D43" s="15"/>
      <c r="E43" s="17" t="s">
        <v>10</v>
      </c>
      <c r="F43" s="15"/>
      <c r="G43" s="16" t="s">
        <v>9</v>
      </c>
      <c r="H43" s="15"/>
      <c r="I43" s="14"/>
      <c r="J43" s="12">
        <f t="shared" si="8"/>
        <v>0</v>
      </c>
    </row>
    <row r="44" spans="1:10" ht="14.25" customHeight="1" x14ac:dyDescent="0.45">
      <c r="A44" s="61" t="s">
        <v>8</v>
      </c>
      <c r="B44" s="61"/>
      <c r="C44" s="61"/>
      <c r="D44" s="13"/>
      <c r="E44" s="62" t="s">
        <v>7</v>
      </c>
      <c r="F44" s="62"/>
      <c r="G44" s="62"/>
      <c r="H44" s="62"/>
      <c r="I44" s="62"/>
      <c r="J44" s="12">
        <f>SUM(J10:J40)+J43</f>
        <v>0</v>
      </c>
    </row>
    <row r="45" spans="1:10" ht="14.25" customHeight="1" x14ac:dyDescent="0.45">
      <c r="A45" s="63" t="s">
        <v>6</v>
      </c>
      <c r="B45" s="63"/>
      <c r="C45" s="63"/>
      <c r="D45" s="11"/>
      <c r="E45" s="64" t="s">
        <v>5</v>
      </c>
      <c r="F45" s="64"/>
      <c r="G45" s="64"/>
      <c r="H45" s="64"/>
      <c r="I45" s="64"/>
      <c r="J45" s="10">
        <f>SUM(J41:J42)</f>
        <v>0</v>
      </c>
    </row>
    <row r="46" spans="1:10" ht="15" customHeight="1" x14ac:dyDescent="0.45">
      <c r="A46" s="68" t="s">
        <v>4</v>
      </c>
      <c r="B46" s="69"/>
      <c r="C46" s="69"/>
      <c r="D46" s="69"/>
      <c r="E46" s="69"/>
      <c r="F46" s="69"/>
      <c r="G46" s="69"/>
      <c r="H46" s="9">
        <v>1</v>
      </c>
      <c r="I46" s="8" t="s">
        <v>3</v>
      </c>
      <c r="J46" s="7" t="s">
        <v>2</v>
      </c>
    </row>
    <row r="47" spans="1:10" x14ac:dyDescent="0.45">
      <c r="A47" s="65" t="s">
        <v>1</v>
      </c>
      <c r="B47" s="66"/>
      <c r="C47" s="66"/>
      <c r="D47" s="66"/>
      <c r="E47" s="66"/>
      <c r="F47" s="66"/>
      <c r="G47" s="66"/>
      <c r="H47" s="66"/>
      <c r="I47" s="66"/>
      <c r="J47" s="67"/>
    </row>
    <row r="48" spans="1:10" x14ac:dyDescent="0.45">
      <c r="A48" s="59" t="s">
        <v>0</v>
      </c>
      <c r="B48" s="60"/>
      <c r="C48" s="60"/>
      <c r="D48" s="60"/>
      <c r="E48" s="60"/>
      <c r="F48" s="6"/>
      <c r="G48" s="5">
        <f>J44*6000*H46+J45*6000</f>
        <v>0</v>
      </c>
      <c r="H48" s="4"/>
      <c r="I48" s="4"/>
      <c r="J48" s="3"/>
    </row>
    <row r="49" spans="1:1" x14ac:dyDescent="0.45">
      <c r="A49" s="1"/>
    </row>
    <row r="50" spans="1:1" x14ac:dyDescent="0.45">
      <c r="A50" s="1"/>
    </row>
    <row r="51" spans="1:1" x14ac:dyDescent="0.45">
      <c r="A51" s="2"/>
    </row>
    <row r="52" spans="1:1" x14ac:dyDescent="0.45">
      <c r="A52" s="2"/>
    </row>
    <row r="53" spans="1:1" x14ac:dyDescent="0.45">
      <c r="A53" s="1"/>
    </row>
    <row r="54" spans="1:1" x14ac:dyDescent="0.45">
      <c r="A54" s="1"/>
    </row>
    <row r="55" spans="1:1" x14ac:dyDescent="0.45">
      <c r="A55" s="1"/>
    </row>
    <row r="56" spans="1:1" x14ac:dyDescent="0.45">
      <c r="A56" s="2"/>
    </row>
    <row r="57" spans="1:1" x14ac:dyDescent="0.45">
      <c r="A57" s="1"/>
    </row>
  </sheetData>
  <mergeCells count="75">
    <mergeCell ref="J29:J31"/>
    <mergeCell ref="C20:C22"/>
    <mergeCell ref="C23:C25"/>
    <mergeCell ref="C29:C31"/>
    <mergeCell ref="A20:A25"/>
    <mergeCell ref="A26:A31"/>
    <mergeCell ref="B23:B25"/>
    <mergeCell ref="B29:B31"/>
    <mergeCell ref="H27:I27"/>
    <mergeCell ref="J26:J28"/>
    <mergeCell ref="B20:B22"/>
    <mergeCell ref="D26:D28"/>
    <mergeCell ref="F26:F28"/>
    <mergeCell ref="B26:B28"/>
    <mergeCell ref="C26:C28"/>
    <mergeCell ref="H21:I21"/>
    <mergeCell ref="H24:I24"/>
    <mergeCell ref="J20:J22"/>
    <mergeCell ref="J23:J25"/>
    <mergeCell ref="D23:D25"/>
    <mergeCell ref="E23:E25"/>
    <mergeCell ref="F23:F25"/>
    <mergeCell ref="F20:F22"/>
    <mergeCell ref="G20:G22"/>
    <mergeCell ref="G23:G25"/>
    <mergeCell ref="D20:D22"/>
    <mergeCell ref="E20:E22"/>
    <mergeCell ref="H38:I38"/>
    <mergeCell ref="H37:I37"/>
    <mergeCell ref="H30:I30"/>
    <mergeCell ref="F39:G39"/>
    <mergeCell ref="H39:I39"/>
    <mergeCell ref="F29:F31"/>
    <mergeCell ref="G29:G31"/>
    <mergeCell ref="F37:G37"/>
    <mergeCell ref="A48:E48"/>
    <mergeCell ref="A44:C44"/>
    <mergeCell ref="E44:I44"/>
    <mergeCell ref="A45:C45"/>
    <mergeCell ref="E45:I45"/>
    <mergeCell ref="A47:J47"/>
    <mergeCell ref="A46:G46"/>
    <mergeCell ref="E26:E28"/>
    <mergeCell ref="G26:G28"/>
    <mergeCell ref="D29:D31"/>
    <mergeCell ref="E29:E31"/>
    <mergeCell ref="F40:G40"/>
    <mergeCell ref="F38:G38"/>
    <mergeCell ref="H40:I40"/>
    <mergeCell ref="F41:G41"/>
    <mergeCell ref="H41:I41"/>
    <mergeCell ref="H1:J1"/>
    <mergeCell ref="J17:J19"/>
    <mergeCell ref="H18:I18"/>
    <mergeCell ref="A3:J3"/>
    <mergeCell ref="D8:E8"/>
    <mergeCell ref="D9:E9"/>
    <mergeCell ref="D5:J7"/>
    <mergeCell ref="F8:G8"/>
    <mergeCell ref="D17:D19"/>
    <mergeCell ref="B17:B19"/>
    <mergeCell ref="A17:A19"/>
    <mergeCell ref="A5:B9"/>
    <mergeCell ref="E17:E19"/>
    <mergeCell ref="C17:C19"/>
    <mergeCell ref="H14:I14"/>
    <mergeCell ref="H11:I11"/>
    <mergeCell ref="O3:Q3"/>
    <mergeCell ref="C5:C9"/>
    <mergeCell ref="F14:G14"/>
    <mergeCell ref="F9:G9"/>
    <mergeCell ref="H8:I8"/>
    <mergeCell ref="H9:I9"/>
    <mergeCell ref="G17:G19"/>
    <mergeCell ref="F17:F19"/>
  </mergeCells>
  <phoneticPr fontId="1"/>
  <dataValidations count="1">
    <dataValidation type="list" allowBlank="1" showInputMessage="1" showErrorMessage="1" sqref="H42 H10 D10:D18 D32:D36 D42:D43 F42:F43 F32:F36 F10:F13 F15:F18 H12:H13 H32:H36 H15:H17 D26:D27 F26:F27 H26 F23:F24 H23 D23:D24 F20:F21 H20 D20:D21 D29:D30 F29:F30 H29" xr:uid="{E846482B-5493-4837-AAD7-E618B70D05F1}">
      <formula1>"レ"</formula1>
    </dataValidation>
  </dataValidation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臨床試験研究経費ポイント算出表</vt:lpstr>
      <vt:lpstr>臨床試験研究経費ポイント算出表!_Toc250470550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chiken402</dc:creator>
  <cp:lastModifiedBy>松本　ふさ子</cp:lastModifiedBy>
  <cp:lastPrinted>2025-10-30T06:39:24Z</cp:lastPrinted>
  <dcterms:created xsi:type="dcterms:W3CDTF">2022-09-12T07:17:07Z</dcterms:created>
  <dcterms:modified xsi:type="dcterms:W3CDTF">2025-11-12T01:10:39Z</dcterms:modified>
</cp:coreProperties>
</file>